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609E0B52-62CF-40DF-B271-630A6C620A6C}" xr6:coauthVersionLast="45" xr6:coauthVersionMax="45" xr10:uidLastSave="{00000000-0000-0000-0000-000000000000}"/>
  <bookViews>
    <workbookView xWindow="-120" yWindow="-120" windowWidth="20730" windowHeight="11160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7" i="1" l="1"/>
  <c r="F44" i="1" l="1"/>
  <c r="J177" i="1" l="1"/>
  <c r="I177" i="1" l="1"/>
  <c r="H177" i="1"/>
  <c r="G177" i="1"/>
  <c r="J139" i="1" l="1"/>
  <c r="F93" i="1"/>
  <c r="F92" i="1"/>
  <c r="F82" i="1"/>
  <c r="F25" i="1"/>
  <c r="J180" i="1" l="1"/>
  <c r="I180" i="1"/>
  <c r="H180" i="1"/>
  <c r="G180" i="1"/>
  <c r="F180" i="1"/>
  <c r="F168" i="1"/>
  <c r="J161" i="1"/>
  <c r="I161" i="1"/>
  <c r="H161" i="1"/>
  <c r="G161" i="1"/>
  <c r="F161" i="1"/>
  <c r="J158" i="1"/>
  <c r="I158" i="1"/>
  <c r="H158" i="1"/>
  <c r="G158" i="1"/>
  <c r="F158" i="1"/>
  <c r="F149" i="1"/>
  <c r="J142" i="1"/>
  <c r="I142" i="1"/>
  <c r="H142" i="1"/>
  <c r="G142" i="1"/>
  <c r="F142" i="1"/>
  <c r="I139" i="1"/>
  <c r="H139" i="1"/>
  <c r="G139" i="1"/>
  <c r="F139" i="1"/>
  <c r="I129" i="1"/>
  <c r="H129" i="1"/>
  <c r="G129" i="1"/>
  <c r="F130" i="1"/>
  <c r="J123" i="1"/>
  <c r="I123" i="1"/>
  <c r="H123" i="1"/>
  <c r="G123" i="1"/>
  <c r="J120" i="1"/>
  <c r="I120" i="1"/>
  <c r="H120" i="1"/>
  <c r="G120" i="1"/>
  <c r="F123" i="1"/>
  <c r="F120" i="1"/>
  <c r="J111" i="1"/>
  <c r="I111" i="1"/>
  <c r="H111" i="1"/>
  <c r="G111" i="1"/>
  <c r="F111" i="1"/>
  <c r="J104" i="1"/>
  <c r="I104" i="1"/>
  <c r="H104" i="1"/>
  <c r="G104" i="1"/>
  <c r="J101" i="1"/>
  <c r="I101" i="1"/>
  <c r="H101" i="1"/>
  <c r="G101" i="1"/>
  <c r="F104" i="1"/>
  <c r="F101" i="1"/>
  <c r="G90" i="1"/>
  <c r="H90" i="1"/>
  <c r="I90" i="1"/>
  <c r="J90" i="1"/>
  <c r="J93" i="1"/>
  <c r="I93" i="1"/>
  <c r="H93" i="1"/>
  <c r="G93" i="1"/>
  <c r="J92" i="1"/>
  <c r="I92" i="1"/>
  <c r="H92" i="1"/>
  <c r="G92" i="1"/>
  <c r="J85" i="1"/>
  <c r="I85" i="1"/>
  <c r="H85" i="1"/>
  <c r="G85" i="1"/>
  <c r="F85" i="1"/>
  <c r="J82" i="1"/>
  <c r="I82" i="1"/>
  <c r="H82" i="1"/>
  <c r="G82" i="1"/>
  <c r="J72" i="1"/>
  <c r="I72" i="1"/>
  <c r="H72" i="1"/>
  <c r="G72" i="1"/>
  <c r="J66" i="1"/>
  <c r="I66" i="1"/>
  <c r="H66" i="1"/>
  <c r="G66" i="1"/>
  <c r="J63" i="1"/>
  <c r="I63" i="1"/>
  <c r="H63" i="1"/>
  <c r="G63" i="1"/>
  <c r="F66" i="1"/>
  <c r="F63" i="1"/>
  <c r="J54" i="1"/>
  <c r="F54" i="1"/>
  <c r="F53" i="1"/>
  <c r="J44" i="1"/>
  <c r="J47" i="1"/>
  <c r="I47" i="1"/>
  <c r="H47" i="1"/>
  <c r="G47" i="1"/>
  <c r="I44" i="1"/>
  <c r="H44" i="1"/>
  <c r="G44" i="1"/>
  <c r="J190" i="1"/>
  <c r="I190" i="1"/>
  <c r="H190" i="1"/>
  <c r="G190" i="1"/>
  <c r="J171" i="1"/>
  <c r="I171" i="1"/>
  <c r="H171" i="1"/>
  <c r="G171" i="1"/>
  <c r="J152" i="1"/>
  <c r="I152" i="1"/>
  <c r="H152" i="1"/>
  <c r="G152" i="1"/>
  <c r="J133" i="1"/>
  <c r="I133" i="1"/>
  <c r="H133" i="1"/>
  <c r="G133" i="1"/>
  <c r="J114" i="1"/>
  <c r="I114" i="1"/>
  <c r="H114" i="1"/>
  <c r="G114" i="1"/>
  <c r="J95" i="1"/>
  <c r="I95" i="1"/>
  <c r="H95" i="1"/>
  <c r="G95" i="1"/>
  <c r="J76" i="1"/>
  <c r="I76" i="1"/>
  <c r="H76" i="1"/>
  <c r="G76" i="1"/>
  <c r="J57" i="1"/>
  <c r="I57" i="1"/>
  <c r="H57" i="1"/>
  <c r="G57" i="1"/>
  <c r="J19" i="1"/>
  <c r="I19" i="1"/>
  <c r="H19" i="1"/>
  <c r="G19" i="1"/>
  <c r="I38" i="1"/>
  <c r="H38" i="1"/>
  <c r="G38" i="1"/>
  <c r="J38" i="1"/>
  <c r="J28" i="1"/>
  <c r="I28" i="1"/>
  <c r="H28" i="1"/>
  <c r="G28" i="1"/>
  <c r="J25" i="1"/>
  <c r="I25" i="1"/>
  <c r="H25" i="1"/>
  <c r="G25" i="1"/>
  <c r="F28" i="1"/>
  <c r="J15" i="1"/>
  <c r="I15" i="1"/>
  <c r="H15" i="1"/>
  <c r="G15" i="1"/>
  <c r="F15" i="1"/>
  <c r="J9" i="1"/>
  <c r="I9" i="1"/>
  <c r="H9" i="1"/>
  <c r="G9" i="1"/>
  <c r="F9" i="1"/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H195" i="1"/>
  <c r="G195" i="1"/>
  <c r="I176" i="1"/>
  <c r="H176" i="1"/>
  <c r="G176" i="1"/>
  <c r="J157" i="1"/>
  <c r="I157" i="1"/>
  <c r="H119" i="1"/>
  <c r="J119" i="1"/>
  <c r="I100" i="1"/>
  <c r="H100" i="1"/>
  <c r="G100" i="1"/>
  <c r="F100" i="1"/>
  <c r="J81" i="1"/>
  <c r="I62" i="1"/>
  <c r="F81" i="1"/>
  <c r="F62" i="1"/>
  <c r="J62" i="1"/>
  <c r="G62" i="1"/>
  <c r="J195" i="1"/>
  <c r="J176" i="1"/>
  <c r="H157" i="1"/>
  <c r="G157" i="1"/>
  <c r="J138" i="1"/>
  <c r="G138" i="1"/>
  <c r="H138" i="1"/>
  <c r="I138" i="1"/>
  <c r="G119" i="1"/>
  <c r="I119" i="1"/>
  <c r="J100" i="1"/>
  <c r="G81" i="1"/>
  <c r="H81" i="1"/>
  <c r="I81" i="1"/>
  <c r="H62" i="1"/>
  <c r="F43" i="1"/>
  <c r="G43" i="1"/>
  <c r="J43" i="1"/>
  <c r="H43" i="1"/>
  <c r="I43" i="1"/>
  <c r="F119" i="1"/>
  <c r="F138" i="1"/>
  <c r="F157" i="1"/>
  <c r="F176" i="1"/>
  <c r="F195" i="1"/>
  <c r="I24" i="1"/>
  <c r="F24" i="1"/>
  <c r="J24" i="1"/>
  <c r="H24" i="1"/>
  <c r="G24" i="1"/>
  <c r="H196" i="1" l="1"/>
  <c r="F196" i="1"/>
  <c r="J196" i="1"/>
  <c r="G196" i="1"/>
  <c r="I196" i="1"/>
</calcChain>
</file>

<file path=xl/sharedStrings.xml><?xml version="1.0" encoding="utf-8"?>
<sst xmlns="http://schemas.openxmlformats.org/spreadsheetml/2006/main" count="284" uniqueCount="112">
  <si>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</si>
  <si>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</si>
  <si>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</si>
  <si>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</si>
  <si>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</si>
  <si>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</si>
  <si>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</si>
  <si>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</si>
  <si>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</si>
  <si>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</si>
  <si>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</si>
  <si>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</si>
  <si>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</si>
  <si>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</si>
  <si>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</si>
  <si>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</si>
  <si>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</si>
  <si>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</si>
  <si>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</si>
  <si>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</si>
  <si>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</si>
  <si>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</si>
  <si>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</si>
  <si>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</si>
  <si>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</si>
  <si>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</si>
  <si>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</si>
  <si>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</si>
  <si>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</si>
  <si>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</si>
  <si>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</si>
  <si>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</si>
  <si>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</si>
  <si>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</si>
  <si>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</si>
  <si>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</si>
  <si>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</si>
  <si>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</si>
  <si>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</si>
  <si>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КГКОУ Школа 2</t>
  </si>
  <si>
    <t>Директор</t>
  </si>
  <si>
    <t>Шипчина С.А.</t>
  </si>
  <si>
    <t>Чай с сахаром</t>
  </si>
  <si>
    <t>Компот из смеси сухофруктов</t>
  </si>
  <si>
    <t>Хлеб ржано-пшеничный</t>
  </si>
  <si>
    <t>Какао с молоком</t>
  </si>
  <si>
    <t>Винегрет</t>
  </si>
  <si>
    <t>Жаркое по домашнему</t>
  </si>
  <si>
    <t>Картофельное пюре</t>
  </si>
  <si>
    <t>Салат из свежих огурцов</t>
  </si>
  <si>
    <t>Салат картофельный с соленым огурцом</t>
  </si>
  <si>
    <t>Шницель мясной</t>
  </si>
  <si>
    <t>Салат картофельный с кукурузой и морковью</t>
  </si>
  <si>
    <t>Салат из свеклы и моркови</t>
  </si>
  <si>
    <t>Каша дружба</t>
  </si>
  <si>
    <t>Хлеб пшеничный, сыр</t>
  </si>
  <si>
    <t>Фрукт</t>
  </si>
  <si>
    <t>Суп картофельный с крупой и курицей</t>
  </si>
  <si>
    <t>Тушеная капуста</t>
  </si>
  <si>
    <t>Чай с лимоном</t>
  </si>
  <si>
    <t>Овощи натуральные, котлета рыбная соус томатный, рис припущенный</t>
  </si>
  <si>
    <t>Хлеб пшеничный, масло сливочное</t>
  </si>
  <si>
    <t>Суп лапша по домашнему</t>
  </si>
  <si>
    <t>Компот свежих плодов</t>
  </si>
  <si>
    <t>Кофейный напиток</t>
  </si>
  <si>
    <t>Салат из морской капусты</t>
  </si>
  <si>
    <t>Голубцы ленивые соус томатный</t>
  </si>
  <si>
    <t>Каша манная молочная, омлет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</si>
  <si>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</si>
  <si>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</si>
  <si>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</si>
  <si>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</si>
  <si>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"Ёжики" с соусом тефтели из говядины с рисом, соус томатный с овощами, макаронные изделия отварные</t>
  </si>
  <si>
    <t>Чай с шиповником</t>
  </si>
  <si>
    <t>Батон, сыр</t>
  </si>
  <si>
    <t>Суп кудрявый</t>
  </si>
  <si>
    <t>Котлета рыбная соус томатный с овощами</t>
  </si>
  <si>
    <t>Сложный гарнир</t>
  </si>
  <si>
    <t>Компот с ягод</t>
  </si>
  <si>
    <t>Каша молочная геркулесовая, яйцо отварное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</si>
  <si>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</si>
  <si>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</si>
  <si>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</si>
  <si>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</si>
  <si>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</si>
  <si>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</si>
  <si>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</si>
  <si>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</si>
  <si>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Котлета куринная с соусом, макаронные изделия отварные</t>
  </si>
  <si>
    <t>Гуляш</t>
  </si>
  <si>
    <t>Каша гречневая рассыпчатая</t>
  </si>
  <si>
    <t>Каша рисовая молочная, омлет</t>
  </si>
  <si>
    <t>Суп картофельный с клецками и курицей</t>
  </si>
  <si>
    <t>Рагу из птицы</t>
  </si>
  <si>
    <t>Салат из свежих помидоров</t>
  </si>
  <si>
    <t>Суп картофельный с рыбными консервами</t>
  </si>
  <si>
    <t>Плов с курицей</t>
  </si>
  <si>
    <t>106,345,454,415</t>
  </si>
  <si>
    <t>кон/от</t>
  </si>
  <si>
    <t>390,454,291</t>
  </si>
  <si>
    <t>ттк5</t>
  </si>
  <si>
    <t>454,295,429,423</t>
  </si>
  <si>
    <t>266, 333</t>
  </si>
  <si>
    <t>412,454,291</t>
  </si>
  <si>
    <t>Пудинг из творога запеченый молоко сгущённое, каша молочная пшеная</t>
  </si>
  <si>
    <t>Свекольник со сметаной и курицей</t>
  </si>
  <si>
    <t>Печень тушеная в соусе (перевод на мясо)</t>
  </si>
  <si>
    <t>Пудинг из творога запеченый джем, каша молочная</t>
  </si>
  <si>
    <t>319,470,173</t>
  </si>
  <si>
    <t>Чай с молоком</t>
  </si>
  <si>
    <t>Пудинг из творога запеченый со сметанной,каша молочная пшенная</t>
  </si>
  <si>
    <t>Щи из свежей капусты с картофелем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</si>
</sst>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96"/>
  <sheetViews>
    <sheetView tabSelected="1" zoomScale="70" zoomScaleNormal="70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F203" sqref="F20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12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200</v>
      </c>
      <c r="G6" s="40">
        <v>5.26</v>
      </c>
      <c r="H6" s="40">
        <v>11.6</v>
      </c>
      <c r="I6" s="40">
        <v>25.06</v>
      </c>
      <c r="J6" s="40">
        <v>246</v>
      </c>
      <c r="K6" s="41">
        <v>260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109</v>
      </c>
      <c r="F8" s="54">
        <v>200</v>
      </c>
      <c r="G8" s="54">
        <v>1.5</v>
      </c>
      <c r="H8" s="54">
        <v>1.3</v>
      </c>
      <c r="I8" s="54">
        <v>15.9</v>
      </c>
      <c r="J8" s="54">
        <v>81</v>
      </c>
      <c r="K8" s="44">
        <v>495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55</v>
      </c>
      <c r="F9" s="43">
        <f>40+10</f>
        <v>50</v>
      </c>
      <c r="G9" s="43">
        <f>3.04+2.56</f>
        <v>5.6</v>
      </c>
      <c r="H9" s="43">
        <f>0.32+2.61</f>
        <v>2.9299999999999997</v>
      </c>
      <c r="I9" s="43">
        <f>19.6</f>
        <v>19.600000000000001</v>
      </c>
      <c r="J9" s="43">
        <f>94+34.3</f>
        <v>128.30000000000001</v>
      </c>
      <c r="K9" s="44">
        <v>108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56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112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>SUM(G6:G12)</f>
        <v>12.76</v>
      </c>
      <c r="H13" s="19">
        <f>SUM(H6:H12)</f>
        <v>16.23</v>
      </c>
      <c r="I13" s="19">
        <f>SUM(I6:I12)</f>
        <v>70.36</v>
      </c>
      <c r="J13" s="19">
        <f>SUM(J6:J12)</f>
        <v>502.3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60</v>
      </c>
      <c r="G14" s="43">
        <v>0.42</v>
      </c>
      <c r="H14" s="43">
        <v>6</v>
      </c>
      <c r="I14" s="43">
        <v>1.2</v>
      </c>
      <c r="J14" s="43">
        <v>61.2</v>
      </c>
      <c r="K14" s="44">
        <v>17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57</v>
      </c>
      <c r="F15" s="43">
        <f>200+10</f>
        <v>210</v>
      </c>
      <c r="G15" s="43">
        <f>1.57+2.9</f>
        <v>4.47</v>
      </c>
      <c r="H15" s="43">
        <f>2.17+2</f>
        <v>4.17</v>
      </c>
      <c r="I15" s="43">
        <f>9.69+0.07</f>
        <v>9.76</v>
      </c>
      <c r="J15" s="43">
        <f>68.6+30.35</f>
        <v>98.949999999999989</v>
      </c>
      <c r="K15" s="44">
        <v>101.169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90</v>
      </c>
      <c r="G16" s="43">
        <v>16.02</v>
      </c>
      <c r="H16" s="43">
        <v>15.7</v>
      </c>
      <c r="I16" s="43">
        <v>12.8</v>
      </c>
      <c r="J16" s="43">
        <v>257.39999999999998</v>
      </c>
      <c r="K16" s="44">
        <v>381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58</v>
      </c>
      <c r="F17" s="43">
        <v>150</v>
      </c>
      <c r="G17" s="43">
        <v>10.4</v>
      </c>
      <c r="H17" s="43">
        <v>10.1</v>
      </c>
      <c r="I17" s="43">
        <v>10.9</v>
      </c>
      <c r="J17" s="43">
        <v>177.1</v>
      </c>
      <c r="K17" s="44">
        <v>423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0.5</v>
      </c>
      <c r="H18" s="43">
        <v>0</v>
      </c>
      <c r="I18" s="43">
        <v>27</v>
      </c>
      <c r="J18" s="43">
        <v>110</v>
      </c>
      <c r="K18" s="44">
        <v>508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60</v>
      </c>
      <c r="G19" s="43">
        <f>2.28*2</f>
        <v>4.5599999999999996</v>
      </c>
      <c r="H19" s="43">
        <f>0.24*2</f>
        <v>0.48</v>
      </c>
      <c r="I19" s="43">
        <f>14.7*2</f>
        <v>29.4</v>
      </c>
      <c r="J19" s="43">
        <f>70.5*2</f>
        <v>141</v>
      </c>
      <c r="K19" s="44">
        <v>108.10899999999999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>SUM(G14:G22)</f>
        <v>36.370000000000005</v>
      </c>
      <c r="H23" s="19">
        <f>SUM(H14:H22)</f>
        <v>36.449999999999996</v>
      </c>
      <c r="I23" s="19">
        <f>SUM(I14:I22)</f>
        <v>91.06</v>
      </c>
      <c r="J23" s="19">
        <f>SUM(J14:J22)</f>
        <v>845.65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1320</v>
      </c>
      <c r="G24" s="32">
        <f>G13+G23</f>
        <v>49.13</v>
      </c>
      <c r="H24" s="32">
        <f>H13+H23</f>
        <v>52.679999999999993</v>
      </c>
      <c r="I24" s="32">
        <f>I13+I23</f>
        <v>161.42000000000002</v>
      </c>
      <c r="J24" s="32">
        <f>J13+J23</f>
        <v>1347.95</v>
      </c>
      <c r="K24" s="32"/>
      <c r="L24" s="32">
        <f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f>30+50+30+150</f>
        <v>260</v>
      </c>
      <c r="G25" s="40">
        <f>0.6+6.9+0.35+3.54</f>
        <v>11.39</v>
      </c>
      <c r="H25" s="40">
        <f>0.12+2.05+1.23+6.04</f>
        <v>9.44</v>
      </c>
      <c r="I25" s="40">
        <f>2.28+4.8+2.23+32.4</f>
        <v>41.71</v>
      </c>
      <c r="J25" s="40">
        <f>14.4+56.5+21.48+198.1</f>
        <v>290.48</v>
      </c>
      <c r="K25" s="41" t="s">
        <v>97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59</v>
      </c>
      <c r="F27" s="43">
        <v>200</v>
      </c>
      <c r="G27" s="43">
        <v>0</v>
      </c>
      <c r="H27" s="43">
        <v>0</v>
      </c>
      <c r="I27" s="43">
        <v>15.2</v>
      </c>
      <c r="J27" s="43">
        <v>60</v>
      </c>
      <c r="K27" s="44">
        <v>494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61</v>
      </c>
      <c r="F28" s="43">
        <f>40+10</f>
        <v>50</v>
      </c>
      <c r="G28" s="43">
        <f>3.04+0.05</f>
        <v>3.09</v>
      </c>
      <c r="H28" s="43">
        <f>0.32+8.2</f>
        <v>8.52</v>
      </c>
      <c r="I28" s="43">
        <f>19.6+0.08</f>
        <v>19.68</v>
      </c>
      <c r="J28" s="43">
        <f>94+74.8</f>
        <v>168.8</v>
      </c>
      <c r="K28" s="44">
        <v>108.105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>SUM(G25:G31)</f>
        <v>14.48</v>
      </c>
      <c r="H32" s="19">
        <f>SUM(H25:H31)</f>
        <v>17.96</v>
      </c>
      <c r="I32" s="19">
        <f>SUM(I25:I31)</f>
        <v>76.59</v>
      </c>
      <c r="J32" s="19">
        <f>SUM(J25:J31)</f>
        <v>519.28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46</v>
      </c>
      <c r="F33" s="43">
        <v>60</v>
      </c>
      <c r="G33" s="43">
        <v>0.78</v>
      </c>
      <c r="H33" s="43">
        <v>6.48</v>
      </c>
      <c r="I33" s="43">
        <v>5.34</v>
      </c>
      <c r="J33" s="43">
        <v>59.4</v>
      </c>
      <c r="K33" s="44">
        <v>67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62</v>
      </c>
      <c r="F34" s="43">
        <v>210</v>
      </c>
      <c r="G34" s="43">
        <v>2.0499999999999998</v>
      </c>
      <c r="H34" s="43">
        <v>4.4000000000000004</v>
      </c>
      <c r="I34" s="43">
        <v>9.1999999999999993</v>
      </c>
      <c r="J34" s="43">
        <v>92.6</v>
      </c>
      <c r="K34" s="44">
        <v>113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>
        <v>200</v>
      </c>
      <c r="G35" s="43">
        <v>23.6</v>
      </c>
      <c r="H35" s="43">
        <v>21</v>
      </c>
      <c r="I35" s="43">
        <v>15.09</v>
      </c>
      <c r="J35" s="43">
        <v>344.5</v>
      </c>
      <c r="K35" s="44">
        <v>369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0.5</v>
      </c>
      <c r="H37" s="43">
        <v>0.2</v>
      </c>
      <c r="I37" s="43">
        <v>23.1</v>
      </c>
      <c r="J37" s="43">
        <v>96</v>
      </c>
      <c r="K37" s="44">
        <v>507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60</v>
      </c>
      <c r="G38" s="43">
        <f>2.28*2</f>
        <v>4.5599999999999996</v>
      </c>
      <c r="H38" s="43">
        <f>0.24*2</f>
        <v>0.48</v>
      </c>
      <c r="I38" s="43">
        <f>14.7*2</f>
        <v>29.4</v>
      </c>
      <c r="J38" s="43">
        <f>70.5*2</f>
        <v>141</v>
      </c>
      <c r="K38" s="44">
        <v>108.10899999999999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>SUM(G33:G41)</f>
        <v>31.49</v>
      </c>
      <c r="H42" s="19">
        <f>SUM(H33:H41)</f>
        <v>32.56</v>
      </c>
      <c r="I42" s="19">
        <f>SUM(I33:I41)</f>
        <v>82.13</v>
      </c>
      <c r="J42" s="19">
        <f>SUM(J33:J41)</f>
        <v>733.5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1240</v>
      </c>
      <c r="G43" s="32">
        <f>G32+G42</f>
        <v>45.97</v>
      </c>
      <c r="H43" s="32">
        <f>H32+H42</f>
        <v>50.52</v>
      </c>
      <c r="I43" s="32">
        <f>I32+I42</f>
        <v>158.72</v>
      </c>
      <c r="J43" s="32">
        <f>J32+J42</f>
        <v>1252.78</v>
      </c>
      <c r="K43" s="32"/>
      <c r="L43" s="32">
        <f>L32+L42</f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104</v>
      </c>
      <c r="F44" s="40">
        <f>100+30+150</f>
        <v>280</v>
      </c>
      <c r="G44" s="40">
        <f>11.5+5.85</f>
        <v>17.350000000000001</v>
      </c>
      <c r="H44" s="40">
        <f>10.94+7</f>
        <v>17.939999999999998</v>
      </c>
      <c r="I44" s="40">
        <f>17.6</f>
        <v>17.600000000000001</v>
      </c>
      <c r="J44" s="40">
        <f>215+212.7</f>
        <v>427.7</v>
      </c>
      <c r="K44" s="41">
        <v>319.267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3.2</v>
      </c>
      <c r="H46" s="43">
        <v>2.7</v>
      </c>
      <c r="I46" s="43">
        <v>15.9</v>
      </c>
      <c r="J46" s="43">
        <v>79</v>
      </c>
      <c r="K46" s="44">
        <v>501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50</v>
      </c>
      <c r="G47" s="43">
        <f>3.04+2.56</f>
        <v>5.6</v>
      </c>
      <c r="H47" s="43">
        <f>0.32+2.61</f>
        <v>2.9299999999999997</v>
      </c>
      <c r="I47" s="43">
        <f>19.6+0</f>
        <v>19.600000000000001</v>
      </c>
      <c r="J47" s="43">
        <f>94+34.3</f>
        <v>128.30000000000001</v>
      </c>
      <c r="K47" s="44">
        <v>108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>SUM(G44:G50)</f>
        <v>26.15</v>
      </c>
      <c r="H51" s="19">
        <f>SUM(H44:H50)</f>
        <v>23.569999999999997</v>
      </c>
      <c r="I51" s="19">
        <f>SUM(I44:I50)</f>
        <v>53.1</v>
      </c>
      <c r="J51" s="19">
        <f>SUM(J44:J50)</f>
        <v>635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65</v>
      </c>
      <c r="F52" s="43">
        <v>60</v>
      </c>
      <c r="G52" s="43">
        <v>1.56</v>
      </c>
      <c r="H52" s="43">
        <v>1.86</v>
      </c>
      <c r="I52" s="43">
        <v>2.88</v>
      </c>
      <c r="J52" s="43">
        <v>68</v>
      </c>
      <c r="K52" s="44" t="s">
        <v>98</v>
      </c>
      <c r="L52" s="43"/>
    </row>
    <row r="53" spans="1:12" ht="15" x14ac:dyDescent="0.25">
      <c r="A53" s="23"/>
      <c r="B53" s="15"/>
      <c r="C53" s="11"/>
      <c r="D53" s="7" t="s">
        <v>27</v>
      </c>
      <c r="E53" s="52" t="s">
        <v>105</v>
      </c>
      <c r="F53" s="43">
        <f>200+10</f>
        <v>210</v>
      </c>
      <c r="G53" s="43">
        <v>1.7</v>
      </c>
      <c r="H53" s="43">
        <v>3.56</v>
      </c>
      <c r="I53" s="43">
        <v>13.6</v>
      </c>
      <c r="J53" s="43">
        <v>92.8</v>
      </c>
      <c r="K53" s="44">
        <v>131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f>90+30</f>
        <v>120</v>
      </c>
      <c r="G54" s="43">
        <v>7.65</v>
      </c>
      <c r="H54" s="43">
        <v>7.47</v>
      </c>
      <c r="I54" s="43">
        <v>3.6</v>
      </c>
      <c r="J54" s="43">
        <f>112.5+70</f>
        <v>182.5</v>
      </c>
      <c r="K54" s="44">
        <v>372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48</v>
      </c>
      <c r="F55" s="43">
        <v>150</v>
      </c>
      <c r="G55" s="43">
        <v>3.15</v>
      </c>
      <c r="H55" s="43">
        <v>6.6</v>
      </c>
      <c r="I55" s="43">
        <v>16.3</v>
      </c>
      <c r="J55" s="43">
        <v>138</v>
      </c>
      <c r="K55" s="44">
        <v>429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0.5</v>
      </c>
      <c r="H56" s="43">
        <v>0</v>
      </c>
      <c r="I56" s="43">
        <v>27</v>
      </c>
      <c r="J56" s="43">
        <v>110</v>
      </c>
      <c r="K56" s="44">
        <v>508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60</v>
      </c>
      <c r="G57" s="43">
        <f>2.28*2</f>
        <v>4.5599999999999996</v>
      </c>
      <c r="H57" s="43">
        <f>0.24*2</f>
        <v>0.48</v>
      </c>
      <c r="I57" s="43">
        <f>14.7*2</f>
        <v>29.4</v>
      </c>
      <c r="J57" s="43">
        <f>70.5*2</f>
        <v>141</v>
      </c>
      <c r="K57" s="44">
        <v>108.10899999999999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19.12</v>
      </c>
      <c r="H61" s="19">
        <f>SUM(H52:H60)</f>
        <v>19.970000000000002</v>
      </c>
      <c r="I61" s="19">
        <f>SUM(I52:I60)</f>
        <v>92.78</v>
      </c>
      <c r="J61" s="19">
        <f>SUM(J52:J60)</f>
        <v>732.3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1330</v>
      </c>
      <c r="G62" s="32">
        <f>G51+G61</f>
        <v>45.269999999999996</v>
      </c>
      <c r="H62" s="32">
        <f>H51+H61</f>
        <v>43.54</v>
      </c>
      <c r="I62" s="32">
        <f>I51+I61</f>
        <v>145.88</v>
      </c>
      <c r="J62" s="32">
        <f>J51+J61</f>
        <v>1367.3</v>
      </c>
      <c r="K62" s="32"/>
      <c r="L62" s="32">
        <f>L51+L61</f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f>200+50</f>
        <v>250</v>
      </c>
      <c r="G63" s="40">
        <f>6.2+4.3</f>
        <v>10.5</v>
      </c>
      <c r="H63" s="40">
        <f>7.46+6.69</f>
        <v>14.15</v>
      </c>
      <c r="I63" s="40">
        <f>30.8+1.15</f>
        <v>31.95</v>
      </c>
      <c r="J63" s="40">
        <f>215.4+81.5</f>
        <v>296.89999999999998</v>
      </c>
      <c r="K63" s="41">
        <v>262.30099999999999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>
        <v>493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61</v>
      </c>
      <c r="F66" s="43">
        <f>40+10</f>
        <v>50</v>
      </c>
      <c r="G66" s="43">
        <f>3.04+0.05</f>
        <v>3.09</v>
      </c>
      <c r="H66" s="43">
        <f>0.32+8.2</f>
        <v>8.52</v>
      </c>
      <c r="I66" s="43">
        <f>19.6+0.08</f>
        <v>19.68</v>
      </c>
      <c r="J66" s="43">
        <f>94+74.8</f>
        <v>168.8</v>
      </c>
      <c r="K66" s="44">
        <v>108.105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13.69</v>
      </c>
      <c r="H70" s="19">
        <f>SUM(H63:H69)</f>
        <v>22.67</v>
      </c>
      <c r="I70" s="19">
        <f>SUM(I63:I69)</f>
        <v>66.63</v>
      </c>
      <c r="J70" s="19">
        <f>SUM(J63:J69)</f>
        <v>525.70000000000005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60</v>
      </c>
      <c r="G71" s="43">
        <v>0.66</v>
      </c>
      <c r="H71" s="43">
        <v>3.66</v>
      </c>
      <c r="I71" s="43">
        <v>4.4000000000000004</v>
      </c>
      <c r="J71" s="43">
        <v>39</v>
      </c>
      <c r="K71" s="44">
        <v>25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210</v>
      </c>
      <c r="G72" s="43">
        <f>1.46+2.9</f>
        <v>4.3599999999999994</v>
      </c>
      <c r="H72" s="43">
        <f>4+2.04</f>
        <v>6.04</v>
      </c>
      <c r="I72" s="43">
        <f>8.5+0.07</f>
        <v>8.57</v>
      </c>
      <c r="J72" s="43">
        <f>76+30.4</f>
        <v>106.4</v>
      </c>
      <c r="K72" s="44">
        <v>128</v>
      </c>
      <c r="L72" s="43"/>
    </row>
    <row r="73" spans="1:12" ht="15" x14ac:dyDescent="0.25">
      <c r="A73" s="23"/>
      <c r="B73" s="15"/>
      <c r="C73" s="11"/>
      <c r="D73" s="7" t="s">
        <v>28</v>
      </c>
      <c r="E73" s="52" t="s">
        <v>106</v>
      </c>
      <c r="F73" s="43">
        <v>100</v>
      </c>
      <c r="G73" s="43">
        <v>18</v>
      </c>
      <c r="H73" s="43">
        <v>13.8</v>
      </c>
      <c r="I73" s="43">
        <v>4.3</v>
      </c>
      <c r="J73" s="43">
        <v>241.1</v>
      </c>
      <c r="K73" s="44">
        <v>398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3.54</v>
      </c>
      <c r="H74" s="43">
        <v>6.04</v>
      </c>
      <c r="I74" s="43">
        <v>32.4</v>
      </c>
      <c r="J74" s="43">
        <v>198.1</v>
      </c>
      <c r="K74" s="44">
        <v>415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0.3</v>
      </c>
      <c r="H75" s="43">
        <v>0</v>
      </c>
      <c r="I75" s="43">
        <v>20.100000000000001</v>
      </c>
      <c r="J75" s="43">
        <v>81</v>
      </c>
      <c r="K75" s="44">
        <v>512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60</v>
      </c>
      <c r="G76" s="43">
        <f>2.28*2</f>
        <v>4.5599999999999996</v>
      </c>
      <c r="H76" s="43">
        <f>0.24*2</f>
        <v>0.48</v>
      </c>
      <c r="I76" s="43">
        <f>14.7*2</f>
        <v>29.4</v>
      </c>
      <c r="J76" s="43">
        <f>70.5*2</f>
        <v>141</v>
      </c>
      <c r="K76" s="44">
        <v>108.10899999999999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>SUM(G71:G79)</f>
        <v>31.419999999999998</v>
      </c>
      <c r="H80" s="19">
        <f>SUM(H71:H79)</f>
        <v>30.02</v>
      </c>
      <c r="I80" s="19">
        <f>SUM(I71:I79)</f>
        <v>99.170000000000016</v>
      </c>
      <c r="J80" s="19">
        <f>SUM(J71:J79)</f>
        <v>806.6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1280</v>
      </c>
      <c r="G81" s="32">
        <f>G70+G80</f>
        <v>45.11</v>
      </c>
      <c r="H81" s="32">
        <f>H70+H80</f>
        <v>52.69</v>
      </c>
      <c r="I81" s="32">
        <f>I70+I80</f>
        <v>165.8</v>
      </c>
      <c r="J81" s="32">
        <f>J70+J80</f>
        <v>1332.3000000000002</v>
      </c>
      <c r="K81" s="32"/>
      <c r="L81" s="32">
        <f>L70+L80</f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f>70+30+150</f>
        <v>250</v>
      </c>
      <c r="G82" s="40">
        <f>9.5+0.35+5.6</f>
        <v>15.45</v>
      </c>
      <c r="H82" s="40">
        <f>15.3+1.23+0.6</f>
        <v>17.130000000000003</v>
      </c>
      <c r="I82" s="40">
        <f>11.4+2.23+29</f>
        <v>42.63</v>
      </c>
      <c r="J82" s="40">
        <f>221+21.48+144.9</f>
        <v>387.38</v>
      </c>
      <c r="K82" s="41" t="s">
        <v>99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73</v>
      </c>
      <c r="F84" s="43">
        <v>200</v>
      </c>
      <c r="G84" s="43">
        <v>0</v>
      </c>
      <c r="H84" s="43">
        <v>0</v>
      </c>
      <c r="I84" s="43">
        <v>15.2</v>
      </c>
      <c r="J84" s="43">
        <v>61</v>
      </c>
      <c r="K84" s="44">
        <v>494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74</v>
      </c>
      <c r="F85" s="43">
        <f>40+10</f>
        <v>50</v>
      </c>
      <c r="G85" s="43">
        <f>3+2.56</f>
        <v>5.5600000000000005</v>
      </c>
      <c r="H85" s="43">
        <f>1.16+2.61</f>
        <v>3.7699999999999996</v>
      </c>
      <c r="I85" s="43">
        <f>20.56+0</f>
        <v>20.56</v>
      </c>
      <c r="J85" s="43">
        <f>104.8+34.3</f>
        <v>139.1</v>
      </c>
      <c r="K85" s="44">
        <v>111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21.009999999999998</v>
      </c>
      <c r="H89" s="19">
        <f>SUM(H82:H88)</f>
        <v>20.900000000000002</v>
      </c>
      <c r="I89" s="19">
        <f>SUM(I82:I88)</f>
        <v>78.39</v>
      </c>
      <c r="J89" s="19">
        <f>SUM(J82:J88)</f>
        <v>587.48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52</v>
      </c>
      <c r="F90" s="43">
        <v>60</v>
      </c>
      <c r="G90" s="43">
        <f>1.86+2.9</f>
        <v>4.76</v>
      </c>
      <c r="H90" s="43">
        <f>4.14+2.04</f>
        <v>6.18</v>
      </c>
      <c r="I90" s="43">
        <f>13.1+0.07</f>
        <v>13.17</v>
      </c>
      <c r="J90" s="43">
        <f>97.2+30.4</f>
        <v>127.6</v>
      </c>
      <c r="K90" s="44">
        <v>73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75</v>
      </c>
      <c r="F91" s="43">
        <v>200</v>
      </c>
      <c r="G91" s="43">
        <v>5.76</v>
      </c>
      <c r="H91" s="43">
        <v>5.28</v>
      </c>
      <c r="I91" s="43">
        <v>14.8</v>
      </c>
      <c r="J91" s="43">
        <v>134.4</v>
      </c>
      <c r="K91" s="44" t="s">
        <v>100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f>90+30</f>
        <v>120</v>
      </c>
      <c r="G92" s="43">
        <f>12.4+0.35</f>
        <v>12.75</v>
      </c>
      <c r="H92" s="43">
        <f>3.69+1.23</f>
        <v>4.92</v>
      </c>
      <c r="I92" s="43">
        <f>8.64+2.23</f>
        <v>10.870000000000001</v>
      </c>
      <c r="J92" s="43">
        <f>101.7+21.48</f>
        <v>123.18</v>
      </c>
      <c r="K92" s="44">
        <v>345</v>
      </c>
      <c r="L92" s="43"/>
    </row>
    <row r="93" spans="1:12" ht="25.5" x14ac:dyDescent="0.25">
      <c r="A93" s="23"/>
      <c r="B93" s="15"/>
      <c r="C93" s="11"/>
      <c r="D93" s="7" t="s">
        <v>29</v>
      </c>
      <c r="E93" s="42" t="s">
        <v>77</v>
      </c>
      <c r="F93" s="43">
        <f>150</f>
        <v>150</v>
      </c>
      <c r="G93" s="43">
        <f>1.5+2.77</f>
        <v>4.2699999999999996</v>
      </c>
      <c r="H93" s="43">
        <f>3+2.7</f>
        <v>5.7</v>
      </c>
      <c r="I93" s="43">
        <f>8.1+2.9</f>
        <v>11</v>
      </c>
      <c r="J93" s="43">
        <f>69+47.2</f>
        <v>116.2</v>
      </c>
      <c r="K93" s="44" t="s">
        <v>101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0.3</v>
      </c>
      <c r="H94" s="43">
        <v>0</v>
      </c>
      <c r="I94" s="43">
        <v>20.100000000000001</v>
      </c>
      <c r="J94" s="43">
        <v>71</v>
      </c>
      <c r="K94" s="44">
        <v>511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60</v>
      </c>
      <c r="G95" s="43">
        <f>2.28*2</f>
        <v>4.5599999999999996</v>
      </c>
      <c r="H95" s="43">
        <f>0.24*2</f>
        <v>0.48</v>
      </c>
      <c r="I95" s="43">
        <f>14.7*2</f>
        <v>29.4</v>
      </c>
      <c r="J95" s="43">
        <f>70.5*2</f>
        <v>141</v>
      </c>
      <c r="K95" s="44">
        <v>108.10899999999999</v>
      </c>
      <c r="L95" s="43"/>
    </row>
    <row r="96" spans="1:12" ht="15" x14ac:dyDescent="0.25">
      <c r="A96" s="23"/>
      <c r="B96" s="15"/>
      <c r="C96" s="11"/>
      <c r="D96" s="7" t="s">
        <v>32</v>
      </c>
      <c r="E96" s="51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>SUM(G90:G98)</f>
        <v>32.4</v>
      </c>
      <c r="H99" s="19">
        <f>SUM(H90:H98)</f>
        <v>22.560000000000002</v>
      </c>
      <c r="I99" s="19">
        <f>SUM(I90:I98)</f>
        <v>99.34</v>
      </c>
      <c r="J99" s="19">
        <f>SUM(J90:J98)</f>
        <v>713.38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1290</v>
      </c>
      <c r="G100" s="32">
        <f>G89+G99</f>
        <v>53.41</v>
      </c>
      <c r="H100" s="32">
        <f>H89+H99</f>
        <v>43.460000000000008</v>
      </c>
      <c r="I100" s="32">
        <f>I89+I99</f>
        <v>177.73000000000002</v>
      </c>
      <c r="J100" s="32">
        <f>J89+J99</f>
        <v>1300.8600000000001</v>
      </c>
      <c r="K100" s="32"/>
      <c r="L100" s="32">
        <f>L89+L99</f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f>200+40</f>
        <v>240</v>
      </c>
      <c r="G101" s="40">
        <f>7.16+5.1</f>
        <v>12.26</v>
      </c>
      <c r="H101" s="40">
        <f>9.4+4.6</f>
        <v>14</v>
      </c>
      <c r="I101" s="40">
        <f>28.8+0.3</f>
        <v>29.1</v>
      </c>
      <c r="J101" s="40">
        <f>228.4+63</f>
        <v>291.39999999999998</v>
      </c>
      <c r="K101" s="41" t="s">
        <v>102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3.6</v>
      </c>
      <c r="H103" s="43">
        <v>3.3</v>
      </c>
      <c r="I103" s="43">
        <v>25</v>
      </c>
      <c r="J103" s="43">
        <v>144</v>
      </c>
      <c r="K103" s="44">
        <v>496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80</v>
      </c>
      <c r="F104" s="43">
        <f>40+10+10</f>
        <v>60</v>
      </c>
      <c r="G104" s="43">
        <f>3.04+2.56+0.05</f>
        <v>5.6499999999999995</v>
      </c>
      <c r="H104" s="43">
        <f>0.32+2.61+8.2</f>
        <v>11.129999999999999</v>
      </c>
      <c r="I104" s="43">
        <f>19.6+0+0.08</f>
        <v>19.68</v>
      </c>
      <c r="J104" s="43">
        <f>94+34.3+74.8</f>
        <v>203.10000000000002</v>
      </c>
      <c r="K104" s="44">
        <v>108.105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21.509999999999998</v>
      </c>
      <c r="H108" s="19">
        <f>SUM(H101:H107)</f>
        <v>28.43</v>
      </c>
      <c r="I108" s="19">
        <f>SUM(I101:I107)</f>
        <v>73.78</v>
      </c>
      <c r="J108" s="19">
        <f>SUM(J101:J107)</f>
        <v>638.5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81</v>
      </c>
      <c r="F109" s="43">
        <v>60</v>
      </c>
      <c r="G109" s="43">
        <v>1.68</v>
      </c>
      <c r="H109" s="43">
        <v>7.26</v>
      </c>
      <c r="I109" s="43">
        <v>4.26</v>
      </c>
      <c r="J109" s="43">
        <v>88.8</v>
      </c>
      <c r="K109" s="44">
        <v>55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82</v>
      </c>
      <c r="F110" s="43">
        <v>210</v>
      </c>
      <c r="G110" s="43">
        <v>2.0499999999999998</v>
      </c>
      <c r="H110" s="43">
        <v>5.3</v>
      </c>
      <c r="I110" s="43">
        <v>16.3</v>
      </c>
      <c r="J110" s="43">
        <v>121.3</v>
      </c>
      <c r="K110" s="44">
        <v>134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f>90+30</f>
        <v>120</v>
      </c>
      <c r="G111" s="43">
        <f>9.18+0.35</f>
        <v>9.5299999999999994</v>
      </c>
      <c r="H111" s="43">
        <f>14.1+1.23</f>
        <v>15.33</v>
      </c>
      <c r="I111" s="43">
        <f>9.58+2.23</f>
        <v>11.81</v>
      </c>
      <c r="J111" s="43">
        <f>204.3+21.48</f>
        <v>225.78</v>
      </c>
      <c r="K111" s="44">
        <v>535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48</v>
      </c>
      <c r="F112" s="43">
        <v>150</v>
      </c>
      <c r="G112" s="43">
        <v>3.15</v>
      </c>
      <c r="H112" s="43">
        <v>6.6</v>
      </c>
      <c r="I112" s="43">
        <v>16.3</v>
      </c>
      <c r="J112" s="43">
        <v>138</v>
      </c>
      <c r="K112" s="44">
        <v>454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>
        <v>429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60</v>
      </c>
      <c r="G114" s="43">
        <f>2.28*2</f>
        <v>4.5599999999999996</v>
      </c>
      <c r="H114" s="43">
        <f>0.24*2</f>
        <v>0.48</v>
      </c>
      <c r="I114" s="43">
        <f>14.7*2</f>
        <v>29.4</v>
      </c>
      <c r="J114" s="43">
        <f>70.5*2</f>
        <v>141</v>
      </c>
      <c r="K114" s="44">
        <v>108.10899999999999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>SUM(G109:G117)</f>
        <v>21.469999999999995</v>
      </c>
      <c r="H118" s="19">
        <f>SUM(H109:H117)</f>
        <v>34.97</v>
      </c>
      <c r="I118" s="19">
        <f>SUM(I109:I117)</f>
        <v>105.07</v>
      </c>
      <c r="J118" s="19">
        <f>SUM(J109:J117)</f>
        <v>824.88</v>
      </c>
      <c r="K118" s="25"/>
      <c r="L118" s="19">
        <f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1300</v>
      </c>
      <c r="G119" s="32">
        <f>G108+G118</f>
        <v>42.97999999999999</v>
      </c>
      <c r="H119" s="32">
        <f>H108+H118</f>
        <v>63.4</v>
      </c>
      <c r="I119" s="32">
        <f>I108+I118</f>
        <v>178.85</v>
      </c>
      <c r="J119" s="32">
        <f>J108+J118</f>
        <v>1463.38</v>
      </c>
      <c r="K119" s="32"/>
      <c r="L119" s="32">
        <f>L108+L118</f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107</v>
      </c>
      <c r="F120" s="40">
        <f>100+30+150</f>
        <v>280</v>
      </c>
      <c r="G120" s="40">
        <f>11.5+9.75</f>
        <v>21.25</v>
      </c>
      <c r="H120" s="40">
        <f>10.94+11.82</f>
        <v>22.759999999999998</v>
      </c>
      <c r="I120" s="40">
        <f>17.6+44.75</f>
        <v>62.35</v>
      </c>
      <c r="J120" s="40">
        <f>215+353.7</f>
        <v>568.70000000000005</v>
      </c>
      <c r="K120" s="41">
        <v>319.173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0.1</v>
      </c>
      <c r="H122" s="43">
        <v>0</v>
      </c>
      <c r="I122" s="43">
        <v>15</v>
      </c>
      <c r="J122" s="43">
        <v>60</v>
      </c>
      <c r="K122" s="44">
        <v>493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61</v>
      </c>
      <c r="F123" s="43">
        <f>40+10</f>
        <v>50</v>
      </c>
      <c r="G123" s="43">
        <f>3.04+0.05</f>
        <v>3.09</v>
      </c>
      <c r="H123" s="43">
        <f>0.32+8.2</f>
        <v>8.52</v>
      </c>
      <c r="I123" s="43">
        <f>19.6+0.08</f>
        <v>19.68</v>
      </c>
      <c r="J123" s="43">
        <f>94+74.8</f>
        <v>168.8</v>
      </c>
      <c r="K123" s="44">
        <v>108.105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>SUM(G120:G126)</f>
        <v>24.44</v>
      </c>
      <c r="H127" s="19">
        <f>SUM(H120:H126)</f>
        <v>31.279999999999998</v>
      </c>
      <c r="I127" s="19">
        <f>SUM(I120:I126)</f>
        <v>97.03</v>
      </c>
      <c r="J127" s="19">
        <f>SUM(J120:J126)</f>
        <v>797.5</v>
      </c>
      <c r="K127" s="25"/>
      <c r="L127" s="19">
        <f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43">
        <v>0.6</v>
      </c>
      <c r="H128" s="43">
        <v>0.12</v>
      </c>
      <c r="I128" s="43">
        <v>2.2799999999999998</v>
      </c>
      <c r="J128" s="43">
        <v>14.4</v>
      </c>
      <c r="K128" s="44">
        <v>106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85</v>
      </c>
      <c r="F129" s="43">
        <v>200</v>
      </c>
      <c r="G129" s="43">
        <f>1.76+4.02</f>
        <v>5.7799999999999994</v>
      </c>
      <c r="H129" s="43">
        <f>2.36+2.8</f>
        <v>5.16</v>
      </c>
      <c r="I129" s="43">
        <f>11.76+0.17</f>
        <v>11.93</v>
      </c>
      <c r="J129" s="43">
        <v>150</v>
      </c>
      <c r="K129" s="44">
        <v>149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f>50+50</f>
        <v>100</v>
      </c>
      <c r="G130" s="43">
        <v>9.5</v>
      </c>
      <c r="H130" s="43">
        <v>5.0999999999999996</v>
      </c>
      <c r="I130" s="43">
        <v>8.1</v>
      </c>
      <c r="J130" s="43">
        <v>170</v>
      </c>
      <c r="K130" s="44">
        <v>343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77</v>
      </c>
      <c r="F131" s="43">
        <v>150</v>
      </c>
      <c r="G131" s="43">
        <v>5.7</v>
      </c>
      <c r="H131" s="43">
        <v>0.7</v>
      </c>
      <c r="I131" s="43">
        <v>29.04</v>
      </c>
      <c r="J131" s="43">
        <v>145</v>
      </c>
      <c r="K131" s="44">
        <v>295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87</v>
      </c>
      <c r="F132" s="43">
        <v>200</v>
      </c>
      <c r="G132" s="43">
        <v>0.2</v>
      </c>
      <c r="H132" s="43">
        <v>0.1</v>
      </c>
      <c r="I132" s="43">
        <v>21.5</v>
      </c>
      <c r="J132" s="43">
        <v>87</v>
      </c>
      <c r="K132" s="44">
        <v>505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60</v>
      </c>
      <c r="G133" s="43">
        <f>2.28*2</f>
        <v>4.5599999999999996</v>
      </c>
      <c r="H133" s="43">
        <f>0.24*2</f>
        <v>0.48</v>
      </c>
      <c r="I133" s="43">
        <f>14.7*2</f>
        <v>29.4</v>
      </c>
      <c r="J133" s="43">
        <f>70.5*2</f>
        <v>141</v>
      </c>
      <c r="K133" s="44">
        <v>108.10899999999999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>SUM(G128:G136)</f>
        <v>26.339999999999996</v>
      </c>
      <c r="H137" s="19">
        <f>SUM(H128:H136)</f>
        <v>11.659999999999998</v>
      </c>
      <c r="I137" s="19">
        <f>SUM(I128:I136)</f>
        <v>102.25</v>
      </c>
      <c r="J137" s="19">
        <f>SUM(J128:J136)</f>
        <v>707.4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1300</v>
      </c>
      <c r="G138" s="32">
        <f>G127+G137</f>
        <v>50.78</v>
      </c>
      <c r="H138" s="32">
        <f>H127+H137</f>
        <v>42.94</v>
      </c>
      <c r="I138" s="32">
        <f>I127+I137</f>
        <v>199.28</v>
      </c>
      <c r="J138" s="32">
        <f>J127+J137</f>
        <v>1504.9</v>
      </c>
      <c r="K138" s="32"/>
      <c r="L138" s="32">
        <f>L127+L137</f>
        <v>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f>70+30+150</f>
        <v>250</v>
      </c>
      <c r="G139" s="40">
        <f>10.5+0.35</f>
        <v>10.85</v>
      </c>
      <c r="H139" s="40">
        <f>7.5+1.23</f>
        <v>8.73</v>
      </c>
      <c r="I139" s="40">
        <f>6.5+2.23</f>
        <v>8.73</v>
      </c>
      <c r="J139" s="40">
        <f>161+145+10</f>
        <v>316</v>
      </c>
      <c r="K139" s="41" t="s">
        <v>103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0</v>
      </c>
      <c r="H141" s="43">
        <v>0</v>
      </c>
      <c r="I141" s="43">
        <v>15.2</v>
      </c>
      <c r="J141" s="43">
        <v>61</v>
      </c>
      <c r="K141" s="44">
        <v>494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f>40+10</f>
        <v>50</v>
      </c>
      <c r="G142" s="43">
        <f>3.04+2.56</f>
        <v>5.6</v>
      </c>
      <c r="H142" s="43">
        <f>0.32+2.61</f>
        <v>2.9299999999999997</v>
      </c>
      <c r="I142" s="43">
        <f>19.6+0</f>
        <v>19.600000000000001</v>
      </c>
      <c r="J142" s="43">
        <f>94+34.3</f>
        <v>128.30000000000001</v>
      </c>
      <c r="K142" s="44">
        <v>108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16.45</v>
      </c>
      <c r="H146" s="19">
        <f>SUM(H139:H145)</f>
        <v>11.66</v>
      </c>
      <c r="I146" s="19">
        <f>SUM(I139:I145)</f>
        <v>43.53</v>
      </c>
      <c r="J146" s="19">
        <f>SUM(J139:J145)</f>
        <v>505.3</v>
      </c>
      <c r="K146" s="25"/>
      <c r="L146" s="19">
        <f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60</v>
      </c>
      <c r="G147" s="43">
        <v>1.02</v>
      </c>
      <c r="H147" s="43">
        <v>3.18</v>
      </c>
      <c r="I147" s="43">
        <v>6.3</v>
      </c>
      <c r="J147" s="43">
        <v>57.6</v>
      </c>
      <c r="K147" s="44">
        <v>66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111</v>
      </c>
      <c r="F148" s="43">
        <v>210</v>
      </c>
      <c r="G148" s="43">
        <v>1.4</v>
      </c>
      <c r="H148" s="43">
        <v>3.98</v>
      </c>
      <c r="I148" s="43">
        <v>7.01</v>
      </c>
      <c r="J148" s="43">
        <v>66.400000000000006</v>
      </c>
      <c r="K148" s="44">
        <v>142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89</v>
      </c>
      <c r="F149" s="43">
        <f>50+50</f>
        <v>100</v>
      </c>
      <c r="G149" s="43">
        <v>20.6</v>
      </c>
      <c r="H149" s="43">
        <v>19.600000000000001</v>
      </c>
      <c r="I149" s="43">
        <v>4.2</v>
      </c>
      <c r="J149" s="43">
        <v>297</v>
      </c>
      <c r="K149" s="44">
        <v>367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90</v>
      </c>
      <c r="F150" s="43">
        <v>150</v>
      </c>
      <c r="G150" s="43">
        <v>8.5</v>
      </c>
      <c r="H150" s="43">
        <v>7.8</v>
      </c>
      <c r="I150" s="43">
        <v>37.07</v>
      </c>
      <c r="J150" s="43">
        <v>253.08</v>
      </c>
      <c r="K150" s="44">
        <v>237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63</v>
      </c>
      <c r="F151" s="43">
        <v>200</v>
      </c>
      <c r="G151" s="43">
        <v>0.5</v>
      </c>
      <c r="H151" s="43">
        <v>0.2</v>
      </c>
      <c r="I151" s="43">
        <v>23.1</v>
      </c>
      <c r="J151" s="43">
        <v>96</v>
      </c>
      <c r="K151" s="44">
        <v>507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60</v>
      </c>
      <c r="G152" s="43">
        <f>2.28*2</f>
        <v>4.5599999999999996</v>
      </c>
      <c r="H152" s="43">
        <f>0.24*2</f>
        <v>0.48</v>
      </c>
      <c r="I152" s="43">
        <f>14.7*2</f>
        <v>29.4</v>
      </c>
      <c r="J152" s="43">
        <f>70.5*2</f>
        <v>141</v>
      </c>
      <c r="K152" s="44">
        <v>108.10899999999999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>SUM(G147:G155)</f>
        <v>36.580000000000005</v>
      </c>
      <c r="H156" s="19">
        <f>SUM(H147:H155)</f>
        <v>35.24</v>
      </c>
      <c r="I156" s="19">
        <f>SUM(I147:I155)</f>
        <v>107.08000000000001</v>
      </c>
      <c r="J156" s="19">
        <f>SUM(J147:J155)</f>
        <v>911.08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1280</v>
      </c>
      <c r="G157" s="32">
        <f>G146+G156</f>
        <v>53.03</v>
      </c>
      <c r="H157" s="32">
        <f>H146+H156</f>
        <v>46.900000000000006</v>
      </c>
      <c r="I157" s="32">
        <f>I146+I156</f>
        <v>150.61000000000001</v>
      </c>
      <c r="J157" s="32">
        <f>J146+J156</f>
        <v>1416.38</v>
      </c>
      <c r="K157" s="32"/>
      <c r="L157" s="32">
        <f>L146+L156</f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f>200+50</f>
        <v>250</v>
      </c>
      <c r="G158" s="40">
        <f>5.54+4.3</f>
        <v>9.84</v>
      </c>
      <c r="H158" s="40">
        <f>8.62+6.69</f>
        <v>15.309999999999999</v>
      </c>
      <c r="I158" s="40">
        <f>32.4+1.15</f>
        <v>33.549999999999997</v>
      </c>
      <c r="J158" s="40">
        <f>229.4+81.5</f>
        <v>310.89999999999998</v>
      </c>
      <c r="K158" s="41">
        <v>253.30099999999999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</v>
      </c>
      <c r="H160" s="43">
        <v>0</v>
      </c>
      <c r="I160" s="43">
        <v>15.2</v>
      </c>
      <c r="J160" s="43">
        <v>60</v>
      </c>
      <c r="K160" s="44">
        <v>494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61</v>
      </c>
      <c r="F161" s="43">
        <f>40+10</f>
        <v>50</v>
      </c>
      <c r="G161" s="43">
        <f>3.04+0.05</f>
        <v>3.09</v>
      </c>
      <c r="H161" s="43">
        <f>0.32+8.2</f>
        <v>8.52</v>
      </c>
      <c r="I161" s="43">
        <f>19.6+0.08</f>
        <v>19.68</v>
      </c>
      <c r="J161" s="43">
        <f>94+74.8</f>
        <v>168.8</v>
      </c>
      <c r="K161" s="44">
        <v>108.105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12.93</v>
      </c>
      <c r="H165" s="19">
        <f>SUM(H158:H164)</f>
        <v>23.83</v>
      </c>
      <c r="I165" s="19">
        <f>SUM(I158:I164)</f>
        <v>68.430000000000007</v>
      </c>
      <c r="J165" s="19">
        <f>SUM(J158:J164)</f>
        <v>539.70000000000005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60</v>
      </c>
      <c r="G166" s="43">
        <v>0.78</v>
      </c>
      <c r="H166" s="43">
        <v>6.18</v>
      </c>
      <c r="I166" s="43">
        <v>4.26</v>
      </c>
      <c r="J166" s="43">
        <v>76.2</v>
      </c>
      <c r="K166" s="44">
        <v>51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210</v>
      </c>
      <c r="G167" s="43">
        <v>1.08</v>
      </c>
      <c r="H167" s="43">
        <v>2.34</v>
      </c>
      <c r="I167" s="43">
        <v>7.9</v>
      </c>
      <c r="J167" s="43">
        <v>172.5</v>
      </c>
      <c r="K167" s="44">
        <v>146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f>150+50</f>
        <v>200</v>
      </c>
      <c r="G168" s="43">
        <v>15.7</v>
      </c>
      <c r="H168" s="43">
        <v>34.4</v>
      </c>
      <c r="I168" s="43">
        <v>18.100000000000001</v>
      </c>
      <c r="J168" s="43">
        <v>283.39999999999998</v>
      </c>
      <c r="K168" s="44">
        <v>407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0.5</v>
      </c>
      <c r="H170" s="43">
        <v>0</v>
      </c>
      <c r="I170" s="43">
        <v>27</v>
      </c>
      <c r="J170" s="43">
        <v>110</v>
      </c>
      <c r="K170" s="44">
        <v>508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60</v>
      </c>
      <c r="G171" s="43">
        <f>2.28*2</f>
        <v>4.5599999999999996</v>
      </c>
      <c r="H171" s="43">
        <f>0.24*2</f>
        <v>0.48</v>
      </c>
      <c r="I171" s="43">
        <f>14.7*2</f>
        <v>29.4</v>
      </c>
      <c r="J171" s="43">
        <f>70.5*2</f>
        <v>141</v>
      </c>
      <c r="K171" s="44">
        <v>108.10899999999999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>SUM(G166:G174)</f>
        <v>22.619999999999997</v>
      </c>
      <c r="H175" s="19">
        <f>SUM(H166:H174)</f>
        <v>43.4</v>
      </c>
      <c r="I175" s="19">
        <f>SUM(I166:I174)</f>
        <v>86.66</v>
      </c>
      <c r="J175" s="19">
        <f>SUM(J166:J174)</f>
        <v>783.09999999999991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1230</v>
      </c>
      <c r="G176" s="32">
        <f>G165+G175</f>
        <v>35.549999999999997</v>
      </c>
      <c r="H176" s="32">
        <f>H165+H175</f>
        <v>67.22999999999999</v>
      </c>
      <c r="I176" s="32">
        <f>I165+I175</f>
        <v>155.09</v>
      </c>
      <c r="J176" s="32">
        <f>J165+J175</f>
        <v>1322.8</v>
      </c>
      <c r="K176" s="32"/>
      <c r="L176" s="32">
        <f>L165+L175</f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110</v>
      </c>
      <c r="F177" s="40">
        <f>100+30+150</f>
        <v>280</v>
      </c>
      <c r="G177" s="40">
        <f>11.5+0.78+9.75</f>
        <v>22.03</v>
      </c>
      <c r="H177" s="40">
        <f>10.94+4.5+11.82</f>
        <v>27.259999999999998</v>
      </c>
      <c r="I177" s="40">
        <f>17.6+1.08+44.75</f>
        <v>63.43</v>
      </c>
      <c r="J177" s="40">
        <f>215+48.6+212.7</f>
        <v>476.3</v>
      </c>
      <c r="K177" s="41" t="s">
        <v>108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74</v>
      </c>
      <c r="F180" s="43">
        <f>40+10</f>
        <v>50</v>
      </c>
      <c r="G180" s="43">
        <f>3+2.56</f>
        <v>5.5600000000000005</v>
      </c>
      <c r="H180" s="43">
        <f>1.16+2.61</f>
        <v>3.7699999999999996</v>
      </c>
      <c r="I180" s="43">
        <f>20.56+0</f>
        <v>20.56</v>
      </c>
      <c r="J180" s="43">
        <f>104.8+34.3</f>
        <v>139.1</v>
      </c>
      <c r="K180" s="44">
        <v>111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112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>SUM(G177:G183)</f>
        <v>28.090000000000003</v>
      </c>
      <c r="H184" s="19">
        <f>SUM(H177:H183)</f>
        <v>31.429999999999996</v>
      </c>
      <c r="I184" s="19">
        <f>SUM(I177:I183)</f>
        <v>108.79</v>
      </c>
      <c r="J184" s="19">
        <f>SUM(J177:J183)</f>
        <v>722.4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94</v>
      </c>
      <c r="F185" s="43">
        <v>60</v>
      </c>
      <c r="G185" s="43">
        <v>0.6</v>
      </c>
      <c r="H185" s="43">
        <v>6.12</v>
      </c>
      <c r="I185" s="43">
        <v>2.1</v>
      </c>
      <c r="J185" s="43">
        <v>66</v>
      </c>
      <c r="K185" s="44">
        <v>22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95</v>
      </c>
      <c r="F186" s="43">
        <v>200</v>
      </c>
      <c r="G186" s="43">
        <v>9.23</v>
      </c>
      <c r="H186" s="43">
        <v>7.23</v>
      </c>
      <c r="I186" s="43">
        <v>16.05</v>
      </c>
      <c r="J186" s="43">
        <v>166</v>
      </c>
      <c r="K186" s="44">
        <v>153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96</v>
      </c>
      <c r="F187" s="43">
        <v>200</v>
      </c>
      <c r="G187" s="43">
        <v>15.12</v>
      </c>
      <c r="H187" s="43">
        <v>14.88</v>
      </c>
      <c r="I187" s="43">
        <v>39.36</v>
      </c>
      <c r="J187" s="43">
        <v>342</v>
      </c>
      <c r="K187" s="44">
        <v>406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63</v>
      </c>
      <c r="F189" s="43">
        <v>200</v>
      </c>
      <c r="G189" s="43">
        <v>0.5</v>
      </c>
      <c r="H189" s="43">
        <v>0.2</v>
      </c>
      <c r="I189" s="43">
        <v>23.1</v>
      </c>
      <c r="J189" s="43">
        <v>96</v>
      </c>
      <c r="K189" s="44">
        <v>507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60</v>
      </c>
      <c r="G190" s="43">
        <f>2.28*2</f>
        <v>4.5599999999999996</v>
      </c>
      <c r="H190" s="43">
        <f>0.24*2</f>
        <v>0.48</v>
      </c>
      <c r="I190" s="43">
        <f>14.7*2</f>
        <v>29.4</v>
      </c>
      <c r="J190" s="43">
        <f>70.5*2</f>
        <v>141</v>
      </c>
      <c r="K190" s="44">
        <v>108.10899999999999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30.009999999999998</v>
      </c>
      <c r="H194" s="19">
        <f>SUM(H185:H193)</f>
        <v>28.910000000000004</v>
      </c>
      <c r="I194" s="19">
        <f>SUM(I185:I193)</f>
        <v>110.01000000000002</v>
      </c>
      <c r="J194" s="19">
        <f>SUM(J185:J193)</f>
        <v>811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1350</v>
      </c>
      <c r="G195" s="32">
        <f>G184+G194</f>
        <v>58.1</v>
      </c>
      <c r="H195" s="32">
        <f>H184+H194</f>
        <v>60.34</v>
      </c>
      <c r="I195" s="32">
        <f>I184+I194</f>
        <v>218.8</v>
      </c>
      <c r="J195" s="32">
        <f>J184+J194</f>
        <v>1533.4</v>
      </c>
      <c r="K195" s="32"/>
      <c r="L195" s="32">
        <f>L184+L194</f>
        <v>0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1292</v>
      </c>
      <c r="G196" s="34">
        <f>(G24+G43+G62+G81+G100+G119+G138+G157+G176+G195)/(IF(G24=0,0,1)+IF(G43=0,0,1)+IF(G62=0,0,1)+IF(G81=0,0,1)+IF(G100=0,0,1)+IF(G119=0,0,1)+IF(G138=0,0,1)+IF(G157=0,0,1)+IF(G176=0,0,1)+IF(G195=0,0,1))</f>
        <v>47.933</v>
      </c>
      <c r="H196" s="34">
        <f>(H24+H43+H62+H81+H100+H119+H138+H157+H176+H195)/(IF(H24=0,0,1)+IF(H43=0,0,1)+IF(H62=0,0,1)+IF(H81=0,0,1)+IF(H100=0,0,1)+IF(H119=0,0,1)+IF(H138=0,0,1)+IF(H157=0,0,1)+IF(H176=0,0,1)+IF(H195=0,0,1))</f>
        <v>52.370000000000005</v>
      </c>
      <c r="I196" s="34">
        <f>(I24+I43+I62+I81+I100+I119+I138+I157+I176+I195)/(IF(I24=0,0,1)+IF(I43=0,0,1)+IF(I62=0,0,1)+IF(I81=0,0,1)+IF(I100=0,0,1)+IF(I119=0,0,1)+IF(I138=0,0,1)+IF(I157=0,0,1)+IF(I176=0,0,1)+IF(I195=0,0,1))</f>
        <v>171.21799999999999</v>
      </c>
      <c r="J196" s="34">
        <f>(J24+J43+J62+J81+J100+J119+J138+J157+J176+J195)/(IF(J24=0,0,1)+IF(J43=0,0,1)+IF(J62=0,0,1)+IF(J81=0,0,1)+IF(J100=0,0,1)+IF(J119=0,0,1)+IF(J138=0,0,1)+IF(J157=0,0,1)+IF(J176=0,0,1)+IF(J195=0,0,1))</f>
        <v>1384.2050000000002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conditionalFormatting sqref="G1:G18 G58:G75 G77:G94 G96:G113 G115:G132 G134:G151 G153:G170 G172:G189 G191:G1048576 G20:G37 G39:G56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:H18 H58:H75 H77:H94 H96:H113 H115:H132 H134:H151 H153:H170 H172:H189 H191:H1048576 H20:H37 H39:H56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:I18 I58:I75 I77:I94 I96:I113 I115:I132 I134:I151 I153:I170 I172:I189 I191:I1048576 I20:I37 I39:I56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:J18 J58:J75 J77:J94 J96:J113 J115:J132 J134:J151 J153:J170 J172:J189 J191:J1048576 J20:J37 J39:J56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8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8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8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9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6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5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5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4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33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3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3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5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7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7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7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9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9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9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2024</cp:lastModifiedBy>
  <cp:lastPrinted>2025-02-21T05:12:25Z</cp:lastPrinted>
  <dcterms:created xsi:type="dcterms:W3CDTF">2022-05-16T14:23:56Z</dcterms:created>
  <dcterms:modified xsi:type="dcterms:W3CDTF">2025-12-08T06:04:34Z</dcterms:modified>
</cp:coreProperties>
</file>